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R\HRHS\Benefits\Benefits Website\2024\"/>
    </mc:Choice>
  </mc:AlternateContent>
  <xr:revisionPtr revIDLastSave="0" documentId="8_{8B31C2A2-3A60-4E40-B29C-E3D8A675F340}" xr6:coauthVersionLast="47" xr6:coauthVersionMax="47" xr10:uidLastSave="{00000000-0000-0000-0000-000000000000}"/>
  <bookViews>
    <workbookView xWindow="-120" yWindow="-120" windowWidth="25440" windowHeight="15390" tabRatio="795" xr2:uid="{00000000-000D-0000-FFFF-FFFF00000000}"/>
  </bookViews>
  <sheets>
    <sheet name="Data Entry Sheet" sheetId="8" r:id="rId1"/>
    <sheet name="Coverage Level  - SINGLE" sheetId="14" r:id="rId2"/>
    <sheet name="Coverage Level  - 2-Person" sheetId="26" r:id="rId3"/>
    <sheet name="Coverage Level  - Family" sheetId="27" r:id="rId4"/>
  </sheets>
  <definedNames>
    <definedName name="_xlnm.Print_Area" localSheetId="2">'Coverage Level  - 2-Person'!$A$1:$F$34</definedName>
    <definedName name="_xlnm.Print_Area" localSheetId="3">'Coverage Level  - Family'!$A$1:$F$30</definedName>
    <definedName name="_xlnm.Print_Area" localSheetId="1">'Coverage Level  - SINGLE'!$A$1:$F$33</definedName>
    <definedName name="_xlnm.Print_Area" localSheetId="0">'Data Entry Sheet'!$A$1:$L$30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7" l="1"/>
  <c r="D5" i="14" l="1"/>
  <c r="E5" i="14"/>
  <c r="C5" i="14"/>
  <c r="D5" i="27" l="1"/>
  <c r="E5" i="27"/>
  <c r="C5" i="27"/>
  <c r="D5" i="26"/>
  <c r="E5" i="26"/>
  <c r="C5" i="26"/>
  <c r="E26" i="14" l="1"/>
  <c r="E9" i="14" l="1"/>
  <c r="D9" i="14"/>
  <c r="C9" i="14"/>
  <c r="E27" i="27" l="1"/>
  <c r="D27" i="27"/>
  <c r="C27" i="27"/>
  <c r="E26" i="27"/>
  <c r="D26" i="27"/>
  <c r="C26" i="27"/>
  <c r="C14" i="27"/>
  <c r="E15" i="27" s="1"/>
  <c r="E9" i="27"/>
  <c r="D9" i="27"/>
  <c r="E27" i="26"/>
  <c r="D27" i="26"/>
  <c r="C27" i="26"/>
  <c r="E26" i="26"/>
  <c r="D26" i="26"/>
  <c r="C26" i="26"/>
  <c r="C14" i="26"/>
  <c r="E15" i="26" s="1"/>
  <c r="E9" i="26"/>
  <c r="D9" i="26"/>
  <c r="C9" i="26"/>
  <c r="E27" i="14"/>
  <c r="D27" i="14"/>
  <c r="C27" i="14"/>
  <c r="D26" i="14"/>
  <c r="C26" i="14"/>
  <c r="E28" i="14" l="1"/>
  <c r="E28" i="27"/>
  <c r="C28" i="27"/>
  <c r="D28" i="26"/>
  <c r="E28" i="26"/>
  <c r="D28" i="27"/>
  <c r="C28" i="26"/>
  <c r="D28" i="14"/>
  <c r="D15" i="27"/>
  <c r="E16" i="27"/>
  <c r="E17" i="27" s="1"/>
  <c r="C15" i="27"/>
  <c r="C15" i="26"/>
  <c r="D15" i="26"/>
  <c r="E16" i="26"/>
  <c r="E17" i="26" s="1"/>
  <c r="E19" i="26" l="1"/>
  <c r="E23" i="26" s="1"/>
  <c r="E29" i="26" s="1"/>
  <c r="E19" i="27"/>
  <c r="E23" i="27" s="1"/>
  <c r="E29" i="27" s="1"/>
  <c r="D16" i="27"/>
  <c r="D17" i="27" s="1"/>
  <c r="C16" i="27"/>
  <c r="C17" i="27" s="1"/>
  <c r="D16" i="26"/>
  <c r="D17" i="26" s="1"/>
  <c r="C16" i="26"/>
  <c r="C17" i="26" s="1"/>
  <c r="C14" i="14"/>
  <c r="C15" i="14" l="1"/>
  <c r="C16" i="14" s="1"/>
  <c r="D15" i="14"/>
  <c r="D16" i="14" s="1"/>
  <c r="D19" i="27"/>
  <c r="D23" i="27" s="1"/>
  <c r="D29" i="27" s="1"/>
  <c r="D19" i="26"/>
  <c r="C19" i="27"/>
  <c r="C23" i="27" s="1"/>
  <c r="C29" i="27" s="1"/>
  <c r="C19" i="26"/>
  <c r="E15" i="14"/>
  <c r="E16" i="14" s="1"/>
  <c r="E17" i="14" s="1"/>
  <c r="C28" i="14"/>
  <c r="D23" i="26" l="1"/>
  <c r="D29" i="26" s="1"/>
  <c r="C23" i="26"/>
  <c r="C29" i="26" s="1"/>
  <c r="D17" i="14"/>
  <c r="E19" i="14"/>
  <c r="E23" i="14" s="1"/>
  <c r="E29" i="14" s="1"/>
  <c r="C17" i="14"/>
  <c r="C19" i="14" l="1"/>
  <c r="C23" i="14" s="1"/>
  <c r="C29" i="14" s="1"/>
  <c r="D19" i="14"/>
  <c r="D23" i="14" s="1"/>
  <c r="D29" i="14" s="1"/>
</calcChain>
</file>

<file path=xl/sharedStrings.xml><?xml version="1.0" encoding="utf-8"?>
<sst xmlns="http://schemas.openxmlformats.org/spreadsheetml/2006/main" count="112" uniqueCount="58">
  <si>
    <t>2025 Plan Comparison Estimator - Based on a FULL Calendar Year</t>
  </si>
  <si>
    <t>Directions for using the Plan Comparison Estimator:</t>
  </si>
  <si>
    <t>1.</t>
  </si>
  <si>
    <r>
      <t xml:space="preserve">Enter your total </t>
    </r>
    <r>
      <rPr>
        <i/>
        <sz val="11"/>
        <rFont val="Arial Narrow"/>
        <family val="2"/>
      </rPr>
      <t>estimated</t>
    </r>
    <r>
      <rPr>
        <sz val="11"/>
        <rFont val="Arial Narrow"/>
        <family val="2"/>
      </rPr>
      <t xml:space="preserve"> medical and prescription drug claim costs in the blue highlighted boxes.    </t>
    </r>
  </si>
  <si>
    <r>
      <rPr>
        <sz val="11"/>
        <color theme="6" tint="-0.499984740745262"/>
        <rFont val="Wingdings"/>
        <charset val="2"/>
      </rPr>
      <t>è</t>
    </r>
    <r>
      <rPr>
        <sz val="11"/>
        <color theme="6" tint="-0.499984740745262"/>
        <rFont val="Arial Narrow"/>
        <family val="2"/>
      </rPr>
      <t xml:space="preserve"> You can find historical claims information through Included Health and at www.umr.com &amp; www.caremark.com</t>
    </r>
    <r>
      <rPr>
        <b/>
        <sz val="11"/>
        <color theme="6" tint="-0.499984740745262"/>
        <rFont val="Arial Narrow"/>
        <family val="2"/>
      </rPr>
      <t>.</t>
    </r>
  </si>
  <si>
    <t>2.</t>
  </si>
  <si>
    <r>
      <rPr>
        <i/>
        <sz val="11"/>
        <rFont val="Arial Narrow"/>
        <family val="2"/>
      </rPr>
      <t>Only enter data on this screen</t>
    </r>
    <r>
      <rPr>
        <sz val="11"/>
        <rFont val="Arial Narrow"/>
        <family val="2"/>
      </rPr>
      <t xml:space="preserve">. The data you enter will automatically populate the remaining worksheets. </t>
    </r>
  </si>
  <si>
    <t>3.</t>
  </si>
  <si>
    <t xml:space="preserve">Choose the worksheet below that corresponds to your coverage level (Single, 2-Person, Family) to compare medical/Rx plans.  </t>
  </si>
  <si>
    <t>My Estimate</t>
  </si>
  <si>
    <t>Use negotiated cost for medical and total drug cost for prescriptions.</t>
  </si>
  <si>
    <t xml:space="preserve">My Estimated Medical &amp; Prescription Costs  </t>
  </si>
  <si>
    <r>
      <t xml:space="preserve">My HSA Contribution - Enter </t>
    </r>
    <r>
      <rPr>
        <b/>
        <u/>
        <sz val="12"/>
        <color theme="0"/>
        <rFont val="Arial Narrow"/>
        <family val="2"/>
      </rPr>
      <t>Annual</t>
    </r>
    <r>
      <rPr>
        <b/>
        <sz val="12"/>
        <color theme="0"/>
        <rFont val="Arial Narrow"/>
        <family val="2"/>
      </rPr>
      <t xml:space="preserve"> Amount</t>
    </r>
  </si>
  <si>
    <t>Core</t>
  </si>
  <si>
    <t>Standard</t>
  </si>
  <si>
    <t>Plus</t>
  </si>
  <si>
    <t>Catch-Up</t>
  </si>
  <si>
    <r>
      <rPr>
        <b/>
        <sz val="10"/>
        <rFont val="Arial Narrow"/>
        <family val="2"/>
      </rPr>
      <t xml:space="preserve"> Your </t>
    </r>
    <r>
      <rPr>
        <b/>
        <sz val="11"/>
        <rFont val="Arial Narrow"/>
        <family val="2"/>
      </rPr>
      <t xml:space="preserve">2025 HSA Contribution Maximums: </t>
    </r>
    <r>
      <rPr>
        <sz val="10"/>
        <rFont val="Arial Narrow"/>
        <family val="2"/>
      </rPr>
      <t xml:space="preserve">
  </t>
    </r>
    <r>
      <rPr>
        <b/>
        <sz val="10"/>
        <rFont val="Arial Narrow"/>
        <family val="2"/>
      </rPr>
      <t>Core Plan:</t>
    </r>
    <r>
      <rPr>
        <sz val="10"/>
        <rFont val="Arial Narrow"/>
        <family val="2"/>
      </rPr>
      <t xml:space="preserve"> </t>
    </r>
    <r>
      <rPr>
        <sz val="10"/>
        <color rgb="FFC00000"/>
        <rFont val="Arial Narrow"/>
        <family val="2"/>
      </rPr>
      <t xml:space="preserve">Single $4,300; 2-Person &amp; Family $8,550 </t>
    </r>
    <r>
      <rPr>
        <sz val="10"/>
        <rFont val="Arial Narrow"/>
        <family val="2"/>
      </rPr>
      <t xml:space="preserve">
  </t>
    </r>
    <r>
      <rPr>
        <b/>
        <sz val="10"/>
        <rFont val="Arial Narrow"/>
        <family val="2"/>
      </rPr>
      <t xml:space="preserve">Standard Plan: </t>
    </r>
    <r>
      <rPr>
        <sz val="10"/>
        <color rgb="FFC00000"/>
        <rFont val="Arial Narrow"/>
        <family val="2"/>
      </rPr>
      <t>Single $ 3,800, 2-Person $7,800, Family $7,550</t>
    </r>
    <r>
      <rPr>
        <sz val="10"/>
        <rFont val="Arial Narrow"/>
        <family val="2"/>
      </rPr>
      <t xml:space="preserve">
  </t>
    </r>
    <r>
      <rPr>
        <b/>
        <sz val="10"/>
        <rFont val="Arial Narrow"/>
        <family val="2"/>
      </rPr>
      <t xml:space="preserve">Plus Plan: </t>
    </r>
    <r>
      <rPr>
        <sz val="10"/>
        <color rgb="FFC00000"/>
        <rFont val="Arial Narrow"/>
        <family val="2"/>
      </rPr>
      <t xml:space="preserve">Single $3,300, 2-Person $7,050, Family $6,550 </t>
    </r>
    <r>
      <rPr>
        <sz val="10"/>
        <rFont val="Arial Narrow"/>
        <family val="2"/>
      </rPr>
      <t xml:space="preserve">
  </t>
    </r>
    <r>
      <rPr>
        <b/>
        <sz val="10"/>
        <rFont val="Arial Narrow"/>
        <family val="2"/>
      </rPr>
      <t>Catch-Up:</t>
    </r>
    <r>
      <rPr>
        <sz val="10"/>
        <rFont val="Arial Narrow"/>
        <family val="2"/>
      </rPr>
      <t xml:space="preserve"> </t>
    </r>
    <r>
      <rPr>
        <sz val="10"/>
        <color rgb="FFC00000"/>
        <rFont val="Arial Narrow"/>
        <family val="2"/>
      </rPr>
      <t xml:space="preserve">If you are between the ages of 55 and 65 in 2025, you can     
                    contribute up to  $1,000 as a "catch-up" contribution.  </t>
    </r>
  </si>
  <si>
    <t>Health Savings Account (HSA) Employee Contribution</t>
  </si>
  <si>
    <t>Take a look at the bi-weekly contribution amounts to help you determine how much you can contribute to the Health Savings Account. Choosing a plan for 2025 with a lower bi-weekly contribution than your 2024 plan?  Consider depositing the difference in your Health Savings Account!</t>
  </si>
  <si>
    <t>2025 Bi-Weekly Medical Contributions</t>
  </si>
  <si>
    <t xml:space="preserve">Tier </t>
  </si>
  <si>
    <t>Single</t>
  </si>
  <si>
    <t>2-Person</t>
  </si>
  <si>
    <t>Family</t>
  </si>
  <si>
    <r>
      <t xml:space="preserve">This tool provides an </t>
    </r>
    <r>
      <rPr>
        <b/>
        <i/>
        <sz val="12"/>
        <rFont val="Arial Narrow"/>
        <family val="2"/>
      </rPr>
      <t xml:space="preserve">ESTIMATED </t>
    </r>
    <r>
      <rPr>
        <i/>
        <sz val="12"/>
        <rFont val="Arial Narrow"/>
        <family val="2"/>
      </rPr>
      <t>comparison of benefits and is not a guarantee of costs.</t>
    </r>
  </si>
  <si>
    <t>Coverage Level:  Single</t>
  </si>
  <si>
    <t>CORE</t>
  </si>
  <si>
    <t>STANDARD</t>
  </si>
  <si>
    <t>PLUS</t>
  </si>
  <si>
    <t>My Annual Payroll Contribution for Medical Coverage</t>
  </si>
  <si>
    <t xml:space="preserve">  Plan Design Summary</t>
  </si>
  <si>
    <t xml:space="preserve">  Deductible</t>
  </si>
  <si>
    <t xml:space="preserve">  Coinsurance %</t>
  </si>
  <si>
    <t xml:space="preserve">  Coinsurance Maximum</t>
  </si>
  <si>
    <t xml:space="preserve">  Out-of-Pocket Maximum</t>
  </si>
  <si>
    <t>My Medical and Rx Cost Estimate</t>
  </si>
  <si>
    <t xml:space="preserve">          My Estimated Medical and Rx Costs that I entered on the data entry page. </t>
  </si>
  <si>
    <t xml:space="preserve">  Amount Subject to Deductible</t>
  </si>
  <si>
    <t xml:space="preserve">  Coinsurance Amount</t>
  </si>
  <si>
    <t>My Estimated Cost for Medical and Rx Claims</t>
  </si>
  <si>
    <t>My Annual Payroll Contributions + My Cost for Medical and Rx Claims</t>
  </si>
  <si>
    <t>My Annual HSA Contribution from Lubrizol</t>
  </si>
  <si>
    <t>My Total Cost, Taking the Lubrizol HSA Contribution into Account:</t>
  </si>
  <si>
    <t>My HSA Contributions</t>
  </si>
  <si>
    <t xml:space="preserve">  My Annual HSA Contribution</t>
  </si>
  <si>
    <t xml:space="preserve">  My Annual Catch-up Contribution</t>
  </si>
  <si>
    <t>My Annual HSA Contribution</t>
  </si>
  <si>
    <t>My Total Cost, Including my HSA Contribution</t>
  </si>
  <si>
    <t>Assumptions:</t>
  </si>
  <si>
    <t>All medical expenses are in-network.</t>
  </si>
  <si>
    <t>There are no funds in your HSA from previous calendar years.</t>
  </si>
  <si>
    <t>Coverage Level:  2 Person</t>
  </si>
  <si>
    <t>CORE*</t>
  </si>
  <si>
    <t xml:space="preserve">*Embedded out-of-pocket maximum may apply for CORE plan, but not taken into account in calculations. </t>
  </si>
  <si>
    <t xml:space="preserve">   Coinsurance %</t>
  </si>
  <si>
    <t>Coverage Level:  Family</t>
  </si>
  <si>
    <t xml:space="preserve">   Coinsurance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</si>
</sst>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3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color theme="0"/>
      <name val="Arial Narrow"/>
      <family val="2"/>
    </font>
    <font>
      <b/>
      <sz val="14"/>
      <name val="Arial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4"/>
      <color theme="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1"/>
      <color theme="6" tint="-0.499984740745262"/>
      <name val="Arial Narrow"/>
      <family val="2"/>
    </font>
    <font>
      <sz val="11"/>
      <color theme="6" tint="-0.499984740745262"/>
      <name val="Wingdings"/>
      <charset val="2"/>
    </font>
    <font>
      <b/>
      <sz val="11"/>
      <color theme="6" tint="-0.499984740745262"/>
      <name val="Arial Narrow"/>
      <family val="2"/>
    </font>
    <font>
      <b/>
      <u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1"/>
      <name val="Arial Narrow"/>
      <family val="2"/>
    </font>
    <font>
      <b/>
      <u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C00000"/>
      <name val="Arial Narrow"/>
      <family val="2"/>
    </font>
    <font>
      <sz val="11"/>
      <name val="Arial"/>
      <family val="2"/>
    </font>
    <font>
      <sz val="11"/>
      <color theme="6" tint="-0.499984740745262"/>
      <name val="Arial Narrow"/>
      <family val="2"/>
      <charset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44" fontId="0" fillId="0" borderId="0" xfId="0" applyNumberFormat="1"/>
    <xf numFmtId="0" fontId="4" fillId="0" borderId="0" xfId="0" applyFont="1"/>
    <xf numFmtId="0" fontId="8" fillId="0" borderId="0" xfId="0" applyFont="1" applyAlignment="1">
      <alignment vertical="center"/>
    </xf>
    <xf numFmtId="164" fontId="0" fillId="0" borderId="0" xfId="0" applyNumberForma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4" fillId="8" borderId="0" xfId="1" applyNumberFormat="1" applyFont="1" applyFill="1" applyBorder="1" applyAlignment="1">
      <alignment horizontal="right" vertical="center"/>
    </xf>
    <xf numFmtId="42" fontId="4" fillId="8" borderId="0" xfId="1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0" xfId="0" applyFont="1"/>
    <xf numFmtId="44" fontId="6" fillId="0" borderId="0" xfId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8" borderId="0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9" fontId="6" fillId="0" borderId="0" xfId="1" applyNumberFormat="1" applyFont="1" applyBorder="1" applyAlignment="1">
      <alignment horizontal="right"/>
    </xf>
    <xf numFmtId="42" fontId="4" fillId="0" borderId="0" xfId="1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49" fontId="1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5" fontId="13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8" fillId="0" borderId="16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9" fontId="4" fillId="5" borderId="9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/>
    </xf>
    <xf numFmtId="0" fontId="4" fillId="0" borderId="11" xfId="0" applyFont="1" applyBorder="1"/>
    <xf numFmtId="44" fontId="3" fillId="0" borderId="12" xfId="1" applyFont="1" applyFill="1" applyBorder="1" applyAlignment="1">
      <alignment horizontal="right"/>
    </xf>
    <xf numFmtId="44" fontId="3" fillId="0" borderId="13" xfId="1" applyFont="1" applyFill="1" applyBorder="1"/>
    <xf numFmtId="0" fontId="23" fillId="0" borderId="14" xfId="0" applyFont="1" applyBorder="1" applyAlignment="1">
      <alignment vertical="center" wrapText="1"/>
    </xf>
    <xf numFmtId="0" fontId="3" fillId="0" borderId="14" xfId="0" applyFont="1" applyBorder="1"/>
    <xf numFmtId="0" fontId="4" fillId="8" borderId="14" xfId="0" applyFont="1" applyFill="1" applyBorder="1"/>
    <xf numFmtId="164" fontId="4" fillId="8" borderId="15" xfId="1" applyNumberFormat="1" applyFont="1" applyFill="1" applyBorder="1" applyAlignment="1">
      <alignment horizontal="right"/>
    </xf>
    <xf numFmtId="44" fontId="6" fillId="0" borderId="15" xfId="1" applyFont="1" applyFill="1" applyBorder="1" applyAlignment="1">
      <alignment horizontal="right"/>
    </xf>
    <xf numFmtId="0" fontId="4" fillId="8" borderId="14" xfId="0" applyFont="1" applyFill="1" applyBorder="1" applyAlignment="1">
      <alignment vertical="center"/>
    </xf>
    <xf numFmtId="164" fontId="4" fillId="8" borderId="15" xfId="1" applyNumberFormat="1" applyFont="1" applyFill="1" applyBorder="1" applyAlignment="1">
      <alignment horizontal="right" vertical="center"/>
    </xf>
    <xf numFmtId="0" fontId="4" fillId="2" borderId="14" xfId="0" applyFont="1" applyFill="1" applyBorder="1"/>
    <xf numFmtId="164" fontId="3" fillId="2" borderId="15" xfId="1" applyNumberFormat="1" applyFont="1" applyFill="1" applyBorder="1" applyAlignment="1">
      <alignment horizontal="right" vertical="center"/>
    </xf>
    <xf numFmtId="0" fontId="4" fillId="8" borderId="19" xfId="0" applyFont="1" applyFill="1" applyBorder="1" applyAlignment="1">
      <alignment vertical="center"/>
    </xf>
    <xf numFmtId="164" fontId="4" fillId="8" borderId="6" xfId="1" applyNumberFormat="1" applyFont="1" applyFill="1" applyBorder="1" applyAlignment="1">
      <alignment horizontal="right" vertical="center"/>
    </xf>
    <xf numFmtId="164" fontId="4" fillId="8" borderId="20" xfId="1" applyNumberFormat="1" applyFont="1" applyFill="1" applyBorder="1" applyAlignment="1">
      <alignment horizontal="right" vertical="center"/>
    </xf>
    <xf numFmtId="42" fontId="4" fillId="8" borderId="15" xfId="1" applyNumberFormat="1" applyFont="1" applyFill="1" applyBorder="1" applyAlignment="1">
      <alignment horizontal="right"/>
    </xf>
    <xf numFmtId="0" fontId="22" fillId="0" borderId="14" xfId="0" applyFont="1" applyBorder="1" applyAlignment="1">
      <alignment horizontal="left"/>
    </xf>
    <xf numFmtId="42" fontId="4" fillId="0" borderId="15" xfId="1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left"/>
    </xf>
    <xf numFmtId="164" fontId="6" fillId="0" borderId="15" xfId="1" applyNumberFormat="1" applyFont="1" applyBorder="1"/>
    <xf numFmtId="9" fontId="6" fillId="0" borderId="15" xfId="1" applyNumberFormat="1" applyFont="1" applyBorder="1"/>
    <xf numFmtId="164" fontId="6" fillId="0" borderId="15" xfId="1" applyNumberFormat="1" applyFont="1" applyBorder="1" applyAlignment="1">
      <alignment horizontal="right"/>
    </xf>
    <xf numFmtId="0" fontId="6" fillId="0" borderId="19" xfId="0" applyFont="1" applyBorder="1" applyAlignment="1">
      <alignment horizontal="left"/>
    </xf>
    <xf numFmtId="164" fontId="6" fillId="0" borderId="6" xfId="1" applyNumberFormat="1" applyFont="1" applyBorder="1" applyAlignment="1">
      <alignment horizontal="right"/>
    </xf>
    <xf numFmtId="164" fontId="6" fillId="0" borderId="20" xfId="1" applyNumberFormat="1" applyFont="1" applyBorder="1"/>
    <xf numFmtId="0" fontId="3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right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1" fillId="0" borderId="0" xfId="0" applyFont="1"/>
    <xf numFmtId="44" fontId="5" fillId="0" borderId="0" xfId="1" applyFont="1" applyFill="1" applyBorder="1" applyAlignment="1">
      <alignment horizontal="center" vertical="center"/>
    </xf>
    <xf numFmtId="5" fontId="4" fillId="0" borderId="0" xfId="1" applyNumberFormat="1" applyFont="1" applyFill="1" applyBorder="1" applyAlignment="1">
      <alignment horizontal="center" vertical="center"/>
    </xf>
    <xf numFmtId="49" fontId="29" fillId="0" borderId="0" xfId="0" applyNumberFormat="1" applyFont="1"/>
    <xf numFmtId="49" fontId="29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left" vertical="center"/>
    </xf>
    <xf numFmtId="37" fontId="7" fillId="4" borderId="1" xfId="1" applyNumberFormat="1" applyFont="1" applyFill="1" applyBorder="1" applyAlignment="1" applyProtection="1">
      <alignment horizontal="center" vertical="center"/>
      <protection locked="0"/>
    </xf>
    <xf numFmtId="37" fontId="7" fillId="4" borderId="17" xfId="1" applyNumberFormat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15" xfId="1" applyNumberFormat="1" applyFont="1" applyFill="1" applyBorder="1"/>
    <xf numFmtId="0" fontId="30" fillId="9" borderId="0" xfId="0" applyFont="1" applyFill="1" applyAlignment="1">
      <alignment vertical="top"/>
    </xf>
    <xf numFmtId="0" fontId="18" fillId="9" borderId="0" xfId="0" applyFont="1" applyFill="1" applyAlignment="1">
      <alignment horizontal="left" vertical="top" wrapText="1"/>
    </xf>
    <xf numFmtId="8" fontId="8" fillId="0" borderId="1" xfId="0" applyNumberFormat="1" applyFont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5" fontId="12" fillId="7" borderId="0" xfId="1" applyNumberFormat="1" applyFont="1" applyFill="1" applyBorder="1" applyAlignment="1">
      <alignment horizontal="center" vertical="center"/>
    </xf>
    <xf numFmtId="5" fontId="12" fillId="7" borderId="15" xfId="1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right" vertical="top" wrapText="1"/>
    </xf>
    <xf numFmtId="44" fontId="3" fillId="0" borderId="0" xfId="1" applyFont="1" applyFill="1" applyAlignment="1">
      <alignment horizontal="right"/>
    </xf>
    <xf numFmtId="44" fontId="3" fillId="0" borderId="13" xfId="1" applyFont="1" applyFill="1" applyBorder="1" applyAlignment="1">
      <alignment horizontal="right"/>
    </xf>
    <xf numFmtId="44" fontId="3" fillId="0" borderId="0" xfId="1" applyFont="1" applyBorder="1" applyAlignment="1">
      <alignment horizontal="right"/>
    </xf>
    <xf numFmtId="164" fontId="3" fillId="0" borderId="0" xfId="1" applyNumberFormat="1" applyFont="1" applyBorder="1"/>
    <xf numFmtId="164" fontId="3" fillId="0" borderId="15" xfId="1" applyNumberFormat="1" applyFont="1" applyBorder="1"/>
    <xf numFmtId="164" fontId="3" fillId="0" borderId="5" xfId="1" applyNumberFormat="1" applyFont="1" applyBorder="1"/>
    <xf numFmtId="164" fontId="3" fillId="0" borderId="18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 vertical="center"/>
    </xf>
    <xf numFmtId="164" fontId="3" fillId="0" borderId="15" xfId="1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4883727</xdr:colOff>
      <xdr:row>13</xdr:row>
      <xdr:rowOff>121230</xdr:rowOff>
    </xdr:from>
    <xdr:to>
      <xdr:col>2</xdr:col>
      <xdr:colOff>623454</xdr:colOff>
      <xdr:row>13</xdr:row>
      <xdr:rowOff>129887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4961659" y="2814207"/>
          <a:ext cx="1047750" cy="8657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4883727</xdr:colOff>
      <xdr:row>13</xdr:row>
      <xdr:rowOff>121230</xdr:rowOff>
    </xdr:from>
    <xdr:to>
      <xdr:col>2</xdr:col>
      <xdr:colOff>623454</xdr:colOff>
      <xdr:row>13</xdr:row>
      <xdr:rowOff>129887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4429D02-F4AB-4EAF-A3C4-572A308CA2F9}"/>
            </a:ext>
          </a:extLst>
        </xdr:cNvPr>
        <xdr:cNvCxnSpPr/>
      </xdr:nvCxnSpPr>
      <xdr:spPr>
        <a:xfrm flipV="1">
          <a:off x="4966277" y="2896180"/>
          <a:ext cx="1295977" cy="8657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4883727</xdr:colOff>
      <xdr:row>13</xdr:row>
      <xdr:rowOff>121230</xdr:rowOff>
    </xdr:from>
    <xdr:to>
      <xdr:col>2</xdr:col>
      <xdr:colOff>623454</xdr:colOff>
      <xdr:row>13</xdr:row>
      <xdr:rowOff>129887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DFF0470-CCAB-466D-A3AE-2EBA9472F1B8}"/>
            </a:ext>
          </a:extLst>
        </xdr:cNvPr>
        <xdr:cNvCxnSpPr/>
      </xdr:nvCxnSpPr>
      <xdr:spPr>
        <a:xfrm flipV="1">
          <a:off x="4966277" y="2896180"/>
          <a:ext cx="1295977" cy="8657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L30"/>
  <sheetViews>
    <sheetView tabSelected="1" zoomScaleNormal="100" workbookViewId="0">
      <selection activeCell="H21" sqref="H21"/>
    </sheetView>
  </sheetViews>
  <sheetFormatPr defaultColWidth="9.140625" defaultRowHeight="16.5"/>
  <cols>
    <col min="1" max="1" width="3" style="5" customWidth="1"/>
    <col min="2" max="2" width="23.42578125" style="5" customWidth="1"/>
    <col min="3" max="3" width="10.140625" style="10" customWidth="1"/>
    <col min="4" max="4" width="2.85546875" style="10" customWidth="1"/>
    <col min="5" max="5" width="15.85546875" style="11" customWidth="1"/>
    <col min="6" max="6" width="14.85546875" style="11" customWidth="1"/>
    <col min="7" max="7" width="13" style="12" customWidth="1"/>
    <col min="8" max="8" width="13.140625" style="12" customWidth="1"/>
    <col min="9" max="9" width="11.85546875" style="12" customWidth="1"/>
    <col min="10" max="10" width="9.140625" style="12" customWidth="1"/>
    <col min="11" max="11" width="27.85546875" style="5" customWidth="1"/>
    <col min="12" max="12" width="0.85546875" style="5" customWidth="1"/>
    <col min="13" max="16384" width="9.140625" style="5"/>
  </cols>
  <sheetData>
    <row r="1" spans="1:12" ht="18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0.2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8.75" customHeight="1">
      <c r="A3" s="29" t="s">
        <v>2</v>
      </c>
      <c r="B3" s="28" t="s">
        <v>3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15" customFormat="1" ht="18.75" customHeight="1">
      <c r="A4" s="31"/>
      <c r="B4" s="81" t="s">
        <v>4</v>
      </c>
      <c r="C4" s="82"/>
      <c r="D4" s="82"/>
      <c r="E4" s="82"/>
      <c r="F4" s="82"/>
      <c r="G4" s="82"/>
      <c r="H4" s="82"/>
      <c r="I4" s="32"/>
      <c r="J4" s="32"/>
      <c r="K4" s="32"/>
      <c r="L4" s="32"/>
    </row>
    <row r="5" spans="1:12" ht="18.75" customHeight="1">
      <c r="A5" s="27" t="s">
        <v>5</v>
      </c>
      <c r="B5" s="28" t="s">
        <v>6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customHeight="1">
      <c r="A6" s="27" t="s">
        <v>7</v>
      </c>
      <c r="B6" s="28" t="s">
        <v>8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.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15" customHeight="1">
      <c r="A8" s="2"/>
      <c r="B8" s="2"/>
      <c r="C8" s="7"/>
      <c r="D8" s="7"/>
      <c r="E8" s="33" t="s">
        <v>9</v>
      </c>
      <c r="F8" s="94" t="s">
        <v>10</v>
      </c>
      <c r="G8" s="94"/>
      <c r="H8" s="94"/>
      <c r="I8" s="2"/>
      <c r="J8" s="2"/>
      <c r="K8" s="8"/>
      <c r="L8" s="8"/>
    </row>
    <row r="9" spans="1:12" ht="33" customHeight="1">
      <c r="A9" s="91" t="s">
        <v>11</v>
      </c>
      <c r="B9" s="91"/>
      <c r="C9" s="91"/>
      <c r="D9" s="91"/>
      <c r="E9" s="39"/>
      <c r="F9" s="94"/>
      <c r="G9" s="94"/>
      <c r="H9" s="94"/>
      <c r="I9" s="35"/>
      <c r="J9" s="35"/>
      <c r="K9" s="35"/>
      <c r="L9" s="35"/>
    </row>
    <row r="10" spans="1:12" ht="4.5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5" customHeight="1" thickBot="1">
      <c r="A11" s="9"/>
      <c r="B11" s="9"/>
      <c r="C11" s="86"/>
      <c r="D11" s="86"/>
      <c r="E11" s="93" t="s">
        <v>12</v>
      </c>
      <c r="F11" s="93"/>
      <c r="G11" s="93"/>
      <c r="H11" s="93"/>
      <c r="I11" s="70"/>
      <c r="J11" s="70"/>
      <c r="K11" s="70"/>
      <c r="L11" s="70"/>
    </row>
    <row r="12" spans="1:12" ht="15" customHeight="1">
      <c r="A12" s="34"/>
      <c r="B12" s="34"/>
      <c r="C12" s="36"/>
      <c r="D12" s="36"/>
      <c r="E12" s="38" t="s">
        <v>13</v>
      </c>
      <c r="F12" s="38" t="s">
        <v>14</v>
      </c>
      <c r="G12" s="38" t="s">
        <v>15</v>
      </c>
      <c r="H12" s="69" t="s">
        <v>16</v>
      </c>
      <c r="I12" s="97" t="s">
        <v>17</v>
      </c>
      <c r="J12" s="98"/>
      <c r="K12" s="98"/>
      <c r="L12" s="99"/>
    </row>
    <row r="13" spans="1:12" ht="78" customHeight="1" thickBot="1">
      <c r="A13" s="95" t="s">
        <v>18</v>
      </c>
      <c r="B13" s="95"/>
      <c r="C13" s="95"/>
      <c r="D13" s="96"/>
      <c r="E13" s="77"/>
      <c r="F13" s="77"/>
      <c r="G13" s="77"/>
      <c r="H13" s="78"/>
      <c r="I13" s="100"/>
      <c r="J13" s="101"/>
      <c r="K13" s="101"/>
      <c r="L13" s="102"/>
    </row>
    <row r="14" spans="1:12" ht="4.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10.5" customHeight="1" thickBot="1"/>
    <row r="16" spans="1:12" ht="15.6" customHeight="1">
      <c r="A16" s="103" t="s">
        <v>19</v>
      </c>
      <c r="B16" s="104"/>
      <c r="C16" s="105"/>
      <c r="D16" s="5"/>
      <c r="E16" s="93" t="s">
        <v>20</v>
      </c>
      <c r="F16" s="93"/>
      <c r="G16" s="93"/>
      <c r="H16" s="93"/>
      <c r="I16" s="5"/>
      <c r="J16" s="5"/>
    </row>
    <row r="17" spans="1:12">
      <c r="A17" s="106"/>
      <c r="B17" s="107"/>
      <c r="C17" s="108"/>
      <c r="D17" s="5"/>
      <c r="E17" s="38" t="s">
        <v>21</v>
      </c>
      <c r="F17" s="38" t="s">
        <v>13</v>
      </c>
      <c r="G17" s="38" t="s">
        <v>14</v>
      </c>
      <c r="H17" s="38" t="s">
        <v>15</v>
      </c>
      <c r="I17" s="5"/>
      <c r="J17" s="5"/>
    </row>
    <row r="18" spans="1:12" ht="16.5" customHeight="1">
      <c r="A18" s="106"/>
      <c r="B18" s="107"/>
      <c r="C18" s="108"/>
      <c r="D18" s="5"/>
      <c r="E18" s="40" t="s">
        <v>22</v>
      </c>
      <c r="F18" s="83">
        <v>2.4</v>
      </c>
      <c r="G18" s="41">
        <v>31</v>
      </c>
      <c r="H18" s="83">
        <v>78.42</v>
      </c>
      <c r="I18" s="5"/>
      <c r="J18" s="5"/>
    </row>
    <row r="19" spans="1:12" ht="16.5" customHeight="1">
      <c r="A19" s="106"/>
      <c r="B19" s="107"/>
      <c r="C19" s="108"/>
      <c r="D19" s="5"/>
      <c r="E19" s="40" t="s">
        <v>23</v>
      </c>
      <c r="F19" s="83">
        <v>23.58</v>
      </c>
      <c r="G19" s="41">
        <v>86</v>
      </c>
      <c r="H19" s="83">
        <v>186.99</v>
      </c>
      <c r="I19" s="5"/>
      <c r="J19" s="5"/>
    </row>
    <row r="20" spans="1:12" ht="16.5" customHeight="1">
      <c r="A20" s="106"/>
      <c r="B20" s="107"/>
      <c r="C20" s="108"/>
      <c r="D20" s="5"/>
      <c r="E20" s="40" t="s">
        <v>24</v>
      </c>
      <c r="F20" s="83">
        <v>33.69</v>
      </c>
      <c r="G20" s="41">
        <v>122</v>
      </c>
      <c r="H20" s="83">
        <v>267.8</v>
      </c>
      <c r="I20" s="5"/>
      <c r="J20" s="5"/>
    </row>
    <row r="21" spans="1:12" ht="36.75" customHeight="1" thickBot="1">
      <c r="A21" s="109"/>
      <c r="B21" s="110"/>
      <c r="C21" s="111"/>
      <c r="D21" s="5"/>
      <c r="E21" s="5"/>
      <c r="F21" s="5"/>
      <c r="G21" s="5"/>
      <c r="H21" s="5"/>
      <c r="I21" s="5"/>
      <c r="J21" s="5"/>
    </row>
    <row r="22" spans="1:12" ht="16.5" customHeight="1" thickBot="1">
      <c r="C22" s="5"/>
      <c r="D22" s="5"/>
      <c r="E22" s="5"/>
      <c r="F22" s="5"/>
      <c r="G22" s="5"/>
      <c r="H22" s="5"/>
      <c r="I22" s="5"/>
      <c r="J22" s="5"/>
    </row>
    <row r="23" spans="1:12" ht="17.25" thickBot="1">
      <c r="A23" s="87" t="s">
        <v>25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6.5" customHeight="1">
      <c r="C24" s="5"/>
      <c r="D24" s="5"/>
      <c r="E24" s="5"/>
      <c r="F24" s="5"/>
      <c r="G24" s="5"/>
      <c r="H24" s="5"/>
      <c r="I24" s="5"/>
      <c r="J24" s="5"/>
    </row>
    <row r="25" spans="1:12" ht="16.5" customHeight="1">
      <c r="C25" s="5"/>
      <c r="D25" s="5"/>
      <c r="E25" s="5"/>
      <c r="F25" s="5"/>
      <c r="G25" s="5"/>
      <c r="H25" s="5"/>
      <c r="I25" s="5"/>
      <c r="J25" s="5"/>
    </row>
    <row r="26" spans="1:12" ht="9" customHeight="1">
      <c r="C26" s="5"/>
      <c r="D26" s="5"/>
      <c r="E26" s="5"/>
      <c r="F26" s="5"/>
      <c r="G26" s="5"/>
      <c r="H26" s="5"/>
      <c r="I26" s="5"/>
      <c r="J26" s="5"/>
    </row>
    <row r="27" spans="1:12" ht="16.5" customHeight="1">
      <c r="C27" s="5"/>
      <c r="D27" s="5"/>
      <c r="E27" s="5"/>
      <c r="F27" s="5"/>
      <c r="G27" s="5"/>
      <c r="H27" s="5"/>
      <c r="I27" s="5"/>
      <c r="J27" s="5"/>
    </row>
    <row r="28" spans="1:12" ht="16.5" customHeight="1">
      <c r="C28" s="5"/>
      <c r="D28" s="5"/>
      <c r="E28" s="5"/>
      <c r="F28" s="5"/>
      <c r="G28" s="5"/>
      <c r="H28" s="5"/>
      <c r="I28" s="5"/>
      <c r="J28" s="5"/>
    </row>
    <row r="29" spans="1:12" ht="16.5" customHeight="1">
      <c r="D29" s="5"/>
      <c r="F29" s="5"/>
      <c r="G29" s="5"/>
      <c r="H29" s="5"/>
      <c r="I29" s="5"/>
      <c r="J29" s="5"/>
    </row>
    <row r="30" spans="1:12" ht="16.5" customHeight="1">
      <c r="D30" s="5"/>
      <c r="F30" s="5"/>
      <c r="G30" s="5"/>
      <c r="H30" s="5"/>
      <c r="I30" s="5"/>
      <c r="J30" s="5"/>
    </row>
  </sheetData>
  <mergeCells count="14">
    <mergeCell ref="A1:L1"/>
    <mergeCell ref="A7:L7"/>
    <mergeCell ref="C11:D11"/>
    <mergeCell ref="A14:L14"/>
    <mergeCell ref="A23:L23"/>
    <mergeCell ref="A2:L2"/>
    <mergeCell ref="A9:D9"/>
    <mergeCell ref="A10:L10"/>
    <mergeCell ref="E11:H11"/>
    <mergeCell ref="F8:H9"/>
    <mergeCell ref="A13:D13"/>
    <mergeCell ref="I12:L13"/>
    <mergeCell ref="E16:H16"/>
    <mergeCell ref="A16:C21"/>
  </mergeCells>
  <phoneticPr fontId="2" type="noConversion"/>
  <dataValidations count="4">
    <dataValidation type="decimal" operator="lessThanOrEqual" allowBlank="1" showInputMessage="1" showErrorMessage="1" errorTitle="HSA Contribution Max exceeded" error="Please see Maximum HSA Contribution for each plan.  _x000a_Core plan family maximum cannot exceed $8,550." sqref="E13" xr:uid="{00000000-0002-0000-0000-000000000000}">
      <formula1>8550</formula1>
    </dataValidation>
    <dataValidation type="decimal" operator="lessThanOrEqual" allowBlank="1" showInputMessage="1" showErrorMessage="1" error="Please see Maximum HSA Contribution for each plan.  _x000a_Standard plan 2-person maximum cannot exceed $7,800." sqref="F13" xr:uid="{00000000-0002-0000-0000-000001000000}">
      <formula1>7800</formula1>
    </dataValidation>
    <dataValidation type="decimal" operator="lessThanOrEqual" allowBlank="1" showInputMessage="1" showErrorMessage="1" error="Please see Maximum HSA Contribution for each plan.  _x000a_Plus plan 2-person maximum cannot exceed $7,050." sqref="G13" xr:uid="{00000000-0002-0000-0000-000002000000}">
      <formula1>7050</formula1>
    </dataValidation>
    <dataValidation type="decimal" operator="lessThanOrEqual" allowBlank="1" showInputMessage="1" showErrorMessage="1" error="Catch-Up Contribution cannot exceed $1.000." sqref="H13" xr:uid="{00000000-0002-0000-0000-000003000000}">
      <formula1>1000</formula1>
    </dataValidation>
  </dataValidations>
  <printOptions horizontalCentered="1"/>
  <pageMargins left="0.25" right="0.25" top="0.5" bottom="0.5" header="0.3" footer="0.3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B1:O33"/>
  <sheetViews>
    <sheetView topLeftCell="B1" zoomScale="90" zoomScaleNormal="90" workbookViewId="0">
      <selection activeCell="E5" sqref="E5"/>
    </sheetView>
  </sheetViews>
  <sheetFormatPr defaultRowHeight="12.75"/>
  <cols>
    <col min="1" max="1" width="1.140625" customWidth="1"/>
    <col min="2" max="2" width="83.85546875" customWidth="1"/>
    <col min="3" max="4" width="16.85546875" style="1" customWidth="1"/>
    <col min="5" max="5" width="16.85546875" customWidth="1"/>
    <col min="6" max="6" width="1.85546875" customWidth="1"/>
    <col min="8" max="8" width="10.140625" bestFit="1" customWidth="1"/>
  </cols>
  <sheetData>
    <row r="1" spans="2:5" ht="18.75" thickBot="1">
      <c r="B1" s="112" t="s">
        <v>0</v>
      </c>
      <c r="C1" s="112"/>
      <c r="D1" s="112"/>
      <c r="E1" s="112"/>
    </row>
    <row r="2" spans="2:5" ht="30" customHeight="1" thickBot="1">
      <c r="B2" s="76" t="s">
        <v>26</v>
      </c>
      <c r="C2" s="37" t="s">
        <v>27</v>
      </c>
      <c r="D2" s="37" t="s">
        <v>28</v>
      </c>
      <c r="E2" s="37" t="s">
        <v>29</v>
      </c>
    </row>
    <row r="3" spans="2:5" ht="9" customHeight="1" thickBot="1">
      <c r="B3" s="4"/>
      <c r="C3" s="119"/>
      <c r="D3" s="119"/>
      <c r="E3" s="119"/>
    </row>
    <row r="4" spans="2:5" ht="9.75" customHeight="1">
      <c r="B4" s="42"/>
      <c r="C4" s="43"/>
      <c r="D4" s="43"/>
      <c r="E4" s="120"/>
    </row>
    <row r="5" spans="2:5" ht="15.75" customHeight="1">
      <c r="B5" s="47" t="s">
        <v>30</v>
      </c>
      <c r="C5" s="17">
        <f>'Data Entry Sheet'!F18*26</f>
        <v>62.4</v>
      </c>
      <c r="D5" s="17">
        <f>'Data Entry Sheet'!G18*26</f>
        <v>806</v>
      </c>
      <c r="E5" s="57">
        <f>'Data Entry Sheet'!H18*26</f>
        <v>2038.92</v>
      </c>
    </row>
    <row r="6" spans="2:5" ht="18.75" customHeight="1">
      <c r="B6" s="58" t="s">
        <v>31</v>
      </c>
      <c r="C6" s="26"/>
      <c r="D6" s="26"/>
      <c r="E6" s="59"/>
    </row>
    <row r="7" spans="2:5" ht="15.95" customHeight="1">
      <c r="B7" s="60" t="s">
        <v>32</v>
      </c>
      <c r="C7" s="24">
        <v>4250</v>
      </c>
      <c r="D7" s="24">
        <v>3250</v>
      </c>
      <c r="E7" s="61">
        <v>2250</v>
      </c>
    </row>
    <row r="8" spans="2:5" ht="15.95" customHeight="1">
      <c r="B8" s="60" t="s">
        <v>33</v>
      </c>
      <c r="C8" s="25">
        <v>0.2</v>
      </c>
      <c r="D8" s="25">
        <v>0.2</v>
      </c>
      <c r="E8" s="62">
        <v>0.2</v>
      </c>
    </row>
    <row r="9" spans="2:5" ht="15.95" customHeight="1">
      <c r="B9" s="60" t="s">
        <v>34</v>
      </c>
      <c r="C9" s="24">
        <f>C10-C7</f>
        <v>1500</v>
      </c>
      <c r="D9" s="24">
        <f>D10-D7</f>
        <v>1500</v>
      </c>
      <c r="E9" s="63">
        <f>E10-E7</f>
        <v>1500</v>
      </c>
    </row>
    <row r="10" spans="2:5" ht="15.95" customHeight="1">
      <c r="B10" s="60" t="s">
        <v>35</v>
      </c>
      <c r="C10" s="24">
        <v>5750</v>
      </c>
      <c r="D10" s="24">
        <v>4750</v>
      </c>
      <c r="E10" s="61">
        <v>3750</v>
      </c>
    </row>
    <row r="11" spans="2:5" ht="6.75" customHeight="1" thickBot="1">
      <c r="B11" s="64"/>
      <c r="C11" s="65"/>
      <c r="D11" s="65"/>
      <c r="E11" s="66"/>
    </row>
    <row r="12" spans="2:5" ht="9" customHeight="1" thickBot="1">
      <c r="B12" s="19"/>
      <c r="C12" s="121"/>
      <c r="D12" s="121"/>
      <c r="E12" s="20"/>
    </row>
    <row r="13" spans="2:5" ht="20.25" customHeight="1">
      <c r="B13" s="42" t="s">
        <v>36</v>
      </c>
      <c r="C13" s="43"/>
      <c r="D13" s="43"/>
      <c r="E13" s="44"/>
    </row>
    <row r="14" spans="2:5" ht="18" customHeight="1">
      <c r="B14" s="45" t="s">
        <v>37</v>
      </c>
      <c r="C14" s="113">
        <f>'Data Entry Sheet'!E9</f>
        <v>0</v>
      </c>
      <c r="D14" s="113"/>
      <c r="E14" s="114"/>
    </row>
    <row r="15" spans="2:5" ht="18" customHeight="1">
      <c r="B15" s="46" t="s">
        <v>38</v>
      </c>
      <c r="C15" s="122">
        <f>IF($C$14&gt;C7,C7,$C$14)</f>
        <v>0</v>
      </c>
      <c r="D15" s="122">
        <f>IF($C$14&gt;D7,D7,$C$14)</f>
        <v>0</v>
      </c>
      <c r="E15" s="123">
        <f>IF($C$14&gt;E7,E7,$C$14)</f>
        <v>0</v>
      </c>
    </row>
    <row r="16" spans="2:5" ht="18" customHeight="1">
      <c r="B16" s="46" t="s">
        <v>39</v>
      </c>
      <c r="C16" s="124">
        <f>IF(($C$14-C15)*C8&gt;C9,C9,($C$14-C15)*C8)</f>
        <v>0</v>
      </c>
      <c r="D16" s="124">
        <f>IF(($C$14-D15)*D8&gt;D9,D9,($C$14-D15)*D8)</f>
        <v>0</v>
      </c>
      <c r="E16" s="125">
        <f>IF(($C$14-E15)*E8&gt;E9,E9,($C$14-E15)*E8)</f>
        <v>0</v>
      </c>
    </row>
    <row r="17" spans="2:15" ht="18" customHeight="1">
      <c r="B17" s="47" t="s">
        <v>40</v>
      </c>
      <c r="C17" s="23">
        <f>SUM(C15:C16)</f>
        <v>0</v>
      </c>
      <c r="D17" s="23">
        <f>SUM(D15:D16)</f>
        <v>0</v>
      </c>
      <c r="E17" s="48">
        <f t="shared" ref="E17" si="0">SUM(E15:E16)</f>
        <v>0</v>
      </c>
    </row>
    <row r="18" spans="2:15" ht="9" customHeight="1">
      <c r="B18" s="46"/>
      <c r="C18" s="121"/>
      <c r="D18" s="121"/>
      <c r="E18" s="49"/>
    </row>
    <row r="19" spans="2:15" ht="21" customHeight="1">
      <c r="B19" s="50" t="s">
        <v>41</v>
      </c>
      <c r="C19" s="16">
        <f>C5+C17</f>
        <v>62.4</v>
      </c>
      <c r="D19" s="16">
        <f>D5+D17</f>
        <v>806</v>
      </c>
      <c r="E19" s="51">
        <f>E5+E17</f>
        <v>2038.92</v>
      </c>
      <c r="H19" s="6"/>
    </row>
    <row r="20" spans="2:15" ht="9" customHeight="1">
      <c r="B20" s="46"/>
      <c r="C20" s="121"/>
      <c r="D20" s="121"/>
      <c r="E20" s="49"/>
    </row>
    <row r="21" spans="2:15" s="14" customFormat="1" ht="18" customHeight="1">
      <c r="B21" s="52" t="s">
        <v>42</v>
      </c>
      <c r="C21" s="18">
        <v>0</v>
      </c>
      <c r="D21" s="18">
        <v>500</v>
      </c>
      <c r="E21" s="53">
        <v>1000</v>
      </c>
    </row>
    <row r="22" spans="2:15" ht="9" customHeight="1">
      <c r="B22" s="46"/>
      <c r="C22" s="121"/>
      <c r="D22" s="121"/>
      <c r="E22" s="49"/>
    </row>
    <row r="23" spans="2:15" ht="27" customHeight="1" thickBot="1">
      <c r="B23" s="54" t="s">
        <v>43</v>
      </c>
      <c r="C23" s="55">
        <f>C19-C21</f>
        <v>62.4</v>
      </c>
      <c r="D23" s="55">
        <f>D19-D21</f>
        <v>306</v>
      </c>
      <c r="E23" s="56">
        <f>E19-E21</f>
        <v>1038.92</v>
      </c>
    </row>
    <row r="24" spans="2:15" ht="9" customHeight="1" thickBot="1">
      <c r="B24" s="21"/>
      <c r="C24" s="22"/>
      <c r="D24" s="22"/>
      <c r="E24" s="22"/>
    </row>
    <row r="25" spans="2:15" ht="18" customHeight="1">
      <c r="B25" s="42" t="s">
        <v>44</v>
      </c>
      <c r="C25" s="43"/>
      <c r="D25" s="43"/>
      <c r="E25" s="44"/>
    </row>
    <row r="26" spans="2:15" s="13" customFormat="1" ht="18" customHeight="1">
      <c r="B26" s="67" t="s">
        <v>45</v>
      </c>
      <c r="C26" s="126">
        <f>'Data Entry Sheet'!E13</f>
        <v>0</v>
      </c>
      <c r="D26" s="126">
        <f>'Data Entry Sheet'!F13</f>
        <v>0</v>
      </c>
      <c r="E26" s="68">
        <f>'Data Entry Sheet'!G13</f>
        <v>0</v>
      </c>
    </row>
    <row r="27" spans="2:15" s="13" customFormat="1" ht="18" customHeight="1">
      <c r="B27" s="67" t="s">
        <v>46</v>
      </c>
      <c r="C27" s="126">
        <f>'Data Entry Sheet'!H13</f>
        <v>0</v>
      </c>
      <c r="D27" s="126">
        <f>'Data Entry Sheet'!H13</f>
        <v>0</v>
      </c>
      <c r="E27" s="127">
        <f>'Data Entry Sheet'!H13</f>
        <v>0</v>
      </c>
    </row>
    <row r="28" spans="2:15" ht="18" customHeight="1">
      <c r="B28" s="52" t="s">
        <v>47</v>
      </c>
      <c r="C28" s="79">
        <f>SUM(C26:C27)</f>
        <v>0</v>
      </c>
      <c r="D28" s="79">
        <f>SUM(D26:D27)</f>
        <v>0</v>
      </c>
      <c r="E28" s="80">
        <f>SUM(E26:E27)</f>
        <v>0</v>
      </c>
      <c r="H28" s="3"/>
    </row>
    <row r="29" spans="2:15" ht="21" customHeight="1" thickBot="1">
      <c r="B29" s="54" t="s">
        <v>48</v>
      </c>
      <c r="C29" s="55">
        <f>C23+C28</f>
        <v>62.4</v>
      </c>
      <c r="D29" s="55">
        <f>D23+D28</f>
        <v>306</v>
      </c>
      <c r="E29" s="56">
        <f>E23+E28</f>
        <v>1038.92</v>
      </c>
    </row>
    <row r="30" spans="2:15" ht="9" customHeight="1">
      <c r="B30" s="21"/>
      <c r="C30" s="22"/>
      <c r="D30" s="22"/>
      <c r="E30" s="22"/>
      <c r="G30" s="19"/>
      <c r="H30" s="19"/>
      <c r="I30" s="19"/>
      <c r="J30" s="19"/>
      <c r="K30" s="19"/>
      <c r="L30" s="19"/>
      <c r="M30" s="19"/>
      <c r="N30" s="19"/>
      <c r="O30" s="19"/>
    </row>
    <row r="31" spans="2:15" ht="15">
      <c r="B31" s="71" t="s">
        <v>49</v>
      </c>
    </row>
    <row r="32" spans="2:15" ht="14.25">
      <c r="B32" s="74" t="s">
        <v>50</v>
      </c>
      <c r="C32" s="72"/>
      <c r="D32" s="72"/>
      <c r="E32" s="72"/>
    </row>
    <row r="33" spans="2:5" ht="15.75" customHeight="1">
      <c r="B33" s="75" t="s">
        <v>51</v>
      </c>
      <c r="C33" s="73"/>
      <c r="D33" s="73"/>
      <c r="E33" s="73"/>
    </row>
  </sheetData>
  <sheetProtection sheet="1" objects="1" scenarios="1"/>
  <mergeCells count="2">
    <mergeCell ref="B1:E1"/>
    <mergeCell ref="C14:E14"/>
  </mergeCells>
  <pageMargins left="0.25" right="0.25" top="0.5" bottom="0.5" header="0.25" footer="0.25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K34"/>
  <sheetViews>
    <sheetView zoomScale="90" zoomScaleNormal="90" workbookViewId="0">
      <selection activeCell="B2" sqref="B2"/>
    </sheetView>
  </sheetViews>
  <sheetFormatPr defaultRowHeight="12.75"/>
  <cols>
    <col min="1" max="1" width="1.140625" customWidth="1"/>
    <col min="2" max="2" width="83.85546875" customWidth="1"/>
    <col min="3" max="4" width="16.85546875" style="1" customWidth="1"/>
    <col min="5" max="5" width="16.85546875" customWidth="1"/>
    <col min="6" max="6" width="1.85546875" customWidth="1"/>
    <col min="8" max="8" width="10.140625" bestFit="1" customWidth="1"/>
    <col min="11" max="11" width="15.42578125" customWidth="1"/>
  </cols>
  <sheetData>
    <row r="1" spans="2:11" ht="18.75" thickBot="1">
      <c r="B1" s="112" t="s">
        <v>0</v>
      </c>
      <c r="C1" s="112"/>
      <c r="D1" s="112"/>
      <c r="E1" s="112"/>
    </row>
    <row r="2" spans="2:11" ht="29.25" customHeight="1" thickBot="1">
      <c r="B2" s="76" t="s">
        <v>52</v>
      </c>
      <c r="C2" s="37" t="s">
        <v>53</v>
      </c>
      <c r="D2" s="37" t="s">
        <v>28</v>
      </c>
      <c r="E2" s="37" t="s">
        <v>29</v>
      </c>
      <c r="G2" s="115" t="s">
        <v>54</v>
      </c>
      <c r="H2" s="116"/>
      <c r="I2" s="116"/>
      <c r="J2" s="116"/>
      <c r="K2" s="117"/>
    </row>
    <row r="3" spans="2:11" ht="9" customHeight="1" thickBot="1">
      <c r="B3" s="4"/>
      <c r="C3" s="119"/>
      <c r="D3" s="119"/>
      <c r="E3" s="119"/>
    </row>
    <row r="4" spans="2:11" ht="9.75" customHeight="1">
      <c r="B4" s="42"/>
      <c r="C4" s="43"/>
      <c r="D4" s="43"/>
      <c r="E4" s="120"/>
    </row>
    <row r="5" spans="2:11" ht="15.75" customHeight="1">
      <c r="B5" s="47" t="s">
        <v>30</v>
      </c>
      <c r="C5" s="17">
        <f>'Data Entry Sheet'!F19*26</f>
        <v>613.07999999999993</v>
      </c>
      <c r="D5" s="17">
        <f>'Data Entry Sheet'!G19*26</f>
        <v>2236</v>
      </c>
      <c r="E5" s="57">
        <f>'Data Entry Sheet'!H19*26</f>
        <v>4861.74</v>
      </c>
    </row>
    <row r="6" spans="2:11" ht="18.75" customHeight="1">
      <c r="B6" s="58" t="s">
        <v>31</v>
      </c>
      <c r="C6" s="26"/>
      <c r="D6" s="26"/>
      <c r="E6" s="59"/>
    </row>
    <row r="7" spans="2:11" ht="15.95" customHeight="1">
      <c r="B7" s="60" t="s">
        <v>32</v>
      </c>
      <c r="C7" s="24">
        <v>6375</v>
      </c>
      <c r="D7" s="24">
        <v>4875</v>
      </c>
      <c r="E7" s="61">
        <v>3375</v>
      </c>
    </row>
    <row r="8" spans="2:11" ht="15.95" customHeight="1">
      <c r="B8" s="60" t="s">
        <v>55</v>
      </c>
      <c r="C8" s="25">
        <v>0.2</v>
      </c>
      <c r="D8" s="25">
        <v>0.2</v>
      </c>
      <c r="E8" s="62">
        <v>0.2</v>
      </c>
    </row>
    <row r="9" spans="2:11" ht="15.95" customHeight="1">
      <c r="B9" s="60" t="s">
        <v>34</v>
      </c>
      <c r="C9" s="24">
        <f>C10-C7</f>
        <v>1500</v>
      </c>
      <c r="D9" s="24">
        <f>D10-D7</f>
        <v>1500</v>
      </c>
      <c r="E9" s="63">
        <f>E10-E7</f>
        <v>1500</v>
      </c>
    </row>
    <row r="10" spans="2:11" ht="15.95" customHeight="1">
      <c r="B10" s="60" t="s">
        <v>35</v>
      </c>
      <c r="C10" s="24">
        <v>7875</v>
      </c>
      <c r="D10" s="24">
        <v>6375</v>
      </c>
      <c r="E10" s="61">
        <v>4875</v>
      </c>
    </row>
    <row r="11" spans="2:11" ht="6.75" customHeight="1" thickBot="1">
      <c r="B11" s="64"/>
      <c r="C11" s="65"/>
      <c r="D11" s="65"/>
      <c r="E11" s="66"/>
    </row>
    <row r="12" spans="2:11" ht="9" customHeight="1" thickBot="1">
      <c r="B12" s="19"/>
      <c r="C12" s="121"/>
      <c r="D12" s="121"/>
      <c r="E12" s="20"/>
    </row>
    <row r="13" spans="2:11" ht="20.25" customHeight="1">
      <c r="B13" s="42" t="s">
        <v>36</v>
      </c>
      <c r="C13" s="43"/>
      <c r="D13" s="43"/>
      <c r="E13" s="44"/>
    </row>
    <row r="14" spans="2:11" ht="18" customHeight="1">
      <c r="B14" s="45" t="s">
        <v>37</v>
      </c>
      <c r="C14" s="113">
        <f>'Data Entry Sheet'!E9</f>
        <v>0</v>
      </c>
      <c r="D14" s="113"/>
      <c r="E14" s="114"/>
    </row>
    <row r="15" spans="2:11" ht="18" customHeight="1">
      <c r="B15" s="46" t="s">
        <v>38</v>
      </c>
      <c r="C15" s="122">
        <f>IF($C$14&gt;C7,C7,$C$14)</f>
        <v>0</v>
      </c>
      <c r="D15" s="122">
        <f>IF($C$14&gt;D7,D7,$C$14)</f>
        <v>0</v>
      </c>
      <c r="E15" s="123">
        <f>IF($C$14&gt;E7,E7,$C$14)</f>
        <v>0</v>
      </c>
    </row>
    <row r="16" spans="2:11" ht="18" customHeight="1">
      <c r="B16" s="46" t="s">
        <v>39</v>
      </c>
      <c r="C16" s="124">
        <f>IF(($C$14-C15)*C8&gt;C9,C9,($C$14-C15)*C8)</f>
        <v>0</v>
      </c>
      <c r="D16" s="124">
        <f>IF(($C$14-D15)*D8&gt;D9,D9,($C$14-D15)*D8)</f>
        <v>0</v>
      </c>
      <c r="E16" s="125">
        <f>IF(($C$14-E15)*E8&gt;E9,E9,($C$14-E15)*E8)</f>
        <v>0</v>
      </c>
    </row>
    <row r="17" spans="2:8" ht="18" customHeight="1">
      <c r="B17" s="47" t="s">
        <v>40</v>
      </c>
      <c r="C17" s="23">
        <f>SUM(C15:C16)</f>
        <v>0</v>
      </c>
      <c r="D17" s="23">
        <f>SUM(D15:D16)</f>
        <v>0</v>
      </c>
      <c r="E17" s="48">
        <f t="shared" ref="E17" si="0">SUM(E15:E16)</f>
        <v>0</v>
      </c>
    </row>
    <row r="18" spans="2:8" ht="9" customHeight="1">
      <c r="B18" s="46"/>
      <c r="C18" s="121"/>
      <c r="D18" s="121"/>
      <c r="E18" s="49"/>
    </row>
    <row r="19" spans="2:8" ht="21" customHeight="1">
      <c r="B19" s="50" t="s">
        <v>41</v>
      </c>
      <c r="C19" s="16">
        <f>C5+C17</f>
        <v>613.07999999999993</v>
      </c>
      <c r="D19" s="16">
        <f>D5+D17</f>
        <v>2236</v>
      </c>
      <c r="E19" s="51">
        <f>E5+E17</f>
        <v>4861.74</v>
      </c>
      <c r="H19" s="6"/>
    </row>
    <row r="20" spans="2:8" ht="9" customHeight="1">
      <c r="B20" s="46"/>
      <c r="C20" s="121"/>
      <c r="D20" s="121"/>
      <c r="E20" s="49"/>
    </row>
    <row r="21" spans="2:8" s="14" customFormat="1" ht="18" customHeight="1">
      <c r="B21" s="52" t="s">
        <v>42</v>
      </c>
      <c r="C21" s="18">
        <v>0</v>
      </c>
      <c r="D21" s="18">
        <v>750</v>
      </c>
      <c r="E21" s="53">
        <v>1500</v>
      </c>
    </row>
    <row r="22" spans="2:8" ht="9" customHeight="1">
      <c r="B22" s="46"/>
      <c r="C22" s="121"/>
      <c r="D22" s="121"/>
      <c r="E22" s="49"/>
    </row>
    <row r="23" spans="2:8" ht="27" customHeight="1" thickBot="1">
      <c r="B23" s="54" t="s">
        <v>43</v>
      </c>
      <c r="C23" s="55">
        <f>C19-C21</f>
        <v>613.07999999999993</v>
      </c>
      <c r="D23" s="55">
        <f>D19-D21</f>
        <v>1486</v>
      </c>
      <c r="E23" s="56">
        <f>E19-E21</f>
        <v>3361.74</v>
      </c>
    </row>
    <row r="24" spans="2:8" ht="9" customHeight="1" thickBot="1">
      <c r="B24" s="21"/>
      <c r="C24" s="22"/>
      <c r="D24" s="22"/>
      <c r="E24" s="22"/>
    </row>
    <row r="25" spans="2:8" ht="18" customHeight="1">
      <c r="B25" s="42" t="s">
        <v>44</v>
      </c>
      <c r="C25" s="43"/>
      <c r="D25" s="43"/>
      <c r="E25" s="44"/>
    </row>
    <row r="26" spans="2:8" s="13" customFormat="1" ht="18" customHeight="1">
      <c r="B26" s="67" t="s">
        <v>45</v>
      </c>
      <c r="C26" s="126">
        <f>'Data Entry Sheet'!E13</f>
        <v>0</v>
      </c>
      <c r="D26" s="126">
        <f>'Data Entry Sheet'!F13</f>
        <v>0</v>
      </c>
      <c r="E26" s="68">
        <f>'Data Entry Sheet'!G13</f>
        <v>0</v>
      </c>
    </row>
    <row r="27" spans="2:8" s="13" customFormat="1" ht="18" customHeight="1">
      <c r="B27" s="67" t="s">
        <v>46</v>
      </c>
      <c r="C27" s="126">
        <f>'Data Entry Sheet'!H13</f>
        <v>0</v>
      </c>
      <c r="D27" s="126">
        <f>'Data Entry Sheet'!H13</f>
        <v>0</v>
      </c>
      <c r="E27" s="127">
        <f>'Data Entry Sheet'!H13</f>
        <v>0</v>
      </c>
    </row>
    <row r="28" spans="2:8" ht="18" customHeight="1">
      <c r="B28" s="52" t="s">
        <v>47</v>
      </c>
      <c r="C28" s="79">
        <f>SUM(C26:C27)</f>
        <v>0</v>
      </c>
      <c r="D28" s="79">
        <f>SUM(D26:D27)</f>
        <v>0</v>
      </c>
      <c r="E28" s="80">
        <f>SUM(E26:E27)</f>
        <v>0</v>
      </c>
      <c r="H28" s="3"/>
    </row>
    <row r="29" spans="2:8" ht="21" customHeight="1" thickBot="1">
      <c r="B29" s="54" t="s">
        <v>48</v>
      </c>
      <c r="C29" s="55">
        <f>C23+C28</f>
        <v>613.07999999999993</v>
      </c>
      <c r="D29" s="55">
        <f>D23+D28</f>
        <v>1486</v>
      </c>
      <c r="E29" s="56">
        <f>E23+E28</f>
        <v>3361.74</v>
      </c>
    </row>
    <row r="32" spans="2:8" ht="15">
      <c r="B32" s="71" t="s">
        <v>49</v>
      </c>
    </row>
    <row r="33" spans="2:5" ht="14.25">
      <c r="B33" s="74" t="s">
        <v>50</v>
      </c>
      <c r="C33" s="72"/>
      <c r="D33" s="72"/>
      <c r="E33" s="72"/>
    </row>
    <row r="34" spans="2:5" ht="15.75" customHeight="1">
      <c r="B34" s="75" t="s">
        <v>51</v>
      </c>
      <c r="C34" s="73"/>
      <c r="D34" s="73"/>
      <c r="E34" s="73"/>
    </row>
  </sheetData>
  <sheetProtection sheet="1" objects="1" scenarios="1"/>
  <mergeCells count="3">
    <mergeCell ref="B1:E1"/>
    <mergeCell ref="C14:E14"/>
    <mergeCell ref="G2:K2"/>
  </mergeCells>
  <pageMargins left="0.25" right="0.25" top="0.5" bottom="0.5" header="0.25" footer="0.25"/>
  <pageSetup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B1:K34"/>
  <sheetViews>
    <sheetView zoomScale="90" zoomScaleNormal="90" workbookViewId="0">
      <selection activeCell="E29" sqref="E29"/>
    </sheetView>
  </sheetViews>
  <sheetFormatPr defaultRowHeight="12.75"/>
  <cols>
    <col min="1" max="1" width="1.140625" customWidth="1"/>
    <col min="2" max="2" width="83.85546875" customWidth="1"/>
    <col min="3" max="4" width="16.85546875" style="1" customWidth="1"/>
    <col min="5" max="5" width="16.85546875" customWidth="1"/>
    <col min="6" max="6" width="1.85546875" customWidth="1"/>
    <col min="8" max="8" width="10.140625" bestFit="1" customWidth="1"/>
    <col min="11" max="11" width="15.42578125" customWidth="1"/>
  </cols>
  <sheetData>
    <row r="1" spans="2:11" ht="18.75" thickBot="1">
      <c r="B1" s="112" t="s">
        <v>0</v>
      </c>
      <c r="C1" s="112"/>
      <c r="D1" s="112"/>
      <c r="E1" s="112"/>
    </row>
    <row r="2" spans="2:11" ht="29.25" customHeight="1" thickBot="1">
      <c r="B2" s="76" t="s">
        <v>56</v>
      </c>
      <c r="C2" s="37" t="s">
        <v>53</v>
      </c>
      <c r="D2" s="37" t="s">
        <v>28</v>
      </c>
      <c r="E2" s="37" t="s">
        <v>29</v>
      </c>
      <c r="G2" s="115" t="s">
        <v>54</v>
      </c>
      <c r="H2" s="116"/>
      <c r="I2" s="116"/>
      <c r="J2" s="116"/>
      <c r="K2" s="117"/>
    </row>
    <row r="3" spans="2:11" ht="9" customHeight="1" thickBot="1">
      <c r="B3" s="4"/>
      <c r="C3" s="119"/>
      <c r="D3" s="119"/>
      <c r="E3" s="119"/>
    </row>
    <row r="4" spans="2:11" ht="9.75" customHeight="1">
      <c r="B4" s="42"/>
      <c r="C4" s="43"/>
      <c r="D4" s="43"/>
      <c r="E4" s="120"/>
    </row>
    <row r="5" spans="2:11" ht="15.75" customHeight="1">
      <c r="B5" s="47" t="s">
        <v>30</v>
      </c>
      <c r="C5" s="17">
        <f>'Data Entry Sheet'!F20*26</f>
        <v>875.93999999999994</v>
      </c>
      <c r="D5" s="17">
        <f>'Data Entry Sheet'!G20*26</f>
        <v>3172</v>
      </c>
      <c r="E5" s="57">
        <f>'Data Entry Sheet'!H20*26</f>
        <v>6962.8</v>
      </c>
    </row>
    <row r="6" spans="2:11" ht="18.75" customHeight="1">
      <c r="B6" s="58" t="s">
        <v>31</v>
      </c>
      <c r="C6" s="26"/>
      <c r="D6" s="26"/>
      <c r="E6" s="59"/>
    </row>
    <row r="7" spans="2:11" ht="15.95" customHeight="1">
      <c r="B7" s="60" t="s">
        <v>32</v>
      </c>
      <c r="C7" s="24">
        <v>8500</v>
      </c>
      <c r="D7" s="24">
        <v>6500</v>
      </c>
      <c r="E7" s="61">
        <v>4500</v>
      </c>
    </row>
    <row r="8" spans="2:11" ht="15.95" customHeight="1">
      <c r="B8" s="60" t="s">
        <v>57</v>
      </c>
      <c r="C8" s="25">
        <v>0.2</v>
      </c>
      <c r="D8" s="25">
        <v>0.2</v>
      </c>
      <c r="E8" s="62">
        <v>0.2</v>
      </c>
    </row>
    <row r="9" spans="2:11" ht="15.95" customHeight="1">
      <c r="B9" s="60" t="s">
        <v>34</v>
      </c>
      <c r="C9" s="24">
        <f>C10-C7</f>
        <v>1500</v>
      </c>
      <c r="D9" s="24">
        <f>D10-D7</f>
        <v>1500</v>
      </c>
      <c r="E9" s="63">
        <f>E10-E7</f>
        <v>1500</v>
      </c>
    </row>
    <row r="10" spans="2:11" ht="15.95" customHeight="1">
      <c r="B10" s="60" t="s">
        <v>35</v>
      </c>
      <c r="C10" s="24">
        <v>10000</v>
      </c>
      <c r="D10" s="24">
        <v>8000</v>
      </c>
      <c r="E10" s="61">
        <v>6000</v>
      </c>
    </row>
    <row r="11" spans="2:11" ht="6.75" customHeight="1" thickBot="1">
      <c r="B11" s="64"/>
      <c r="C11" s="65"/>
      <c r="D11" s="65"/>
      <c r="E11" s="66"/>
    </row>
    <row r="12" spans="2:11" ht="9" customHeight="1" thickBot="1">
      <c r="B12" s="19"/>
      <c r="C12" s="121"/>
      <c r="D12" s="121"/>
      <c r="E12" s="20"/>
    </row>
    <row r="13" spans="2:11" ht="20.25" customHeight="1">
      <c r="B13" s="42" t="s">
        <v>36</v>
      </c>
      <c r="C13" s="43"/>
      <c r="D13" s="43"/>
      <c r="E13" s="44"/>
    </row>
    <row r="14" spans="2:11" ht="18" customHeight="1">
      <c r="B14" s="45" t="s">
        <v>37</v>
      </c>
      <c r="C14" s="113">
        <f>'Data Entry Sheet'!E9</f>
        <v>0</v>
      </c>
      <c r="D14" s="113"/>
      <c r="E14" s="114"/>
    </row>
    <row r="15" spans="2:11" ht="18" customHeight="1">
      <c r="B15" s="46" t="s">
        <v>38</v>
      </c>
      <c r="C15" s="122">
        <f>IF($C$14&gt;C7,C7,$C$14)</f>
        <v>0</v>
      </c>
      <c r="D15" s="122">
        <f>IF($C$14&gt;D7,D7,$C$14)</f>
        <v>0</v>
      </c>
      <c r="E15" s="123">
        <f>IF($C$14&gt;E7,E7,$C$14)</f>
        <v>0</v>
      </c>
    </row>
    <row r="16" spans="2:11" ht="18" customHeight="1">
      <c r="B16" s="46" t="s">
        <v>39</v>
      </c>
      <c r="C16" s="124">
        <f>IF(($C$14-C15)*C8&gt;C9,C9,($C$14-C15)*C8)</f>
        <v>0</v>
      </c>
      <c r="D16" s="124">
        <f>IF(($C$14-D15)*D8&gt;D9,D9,($C$14-D15)*D8)</f>
        <v>0</v>
      </c>
      <c r="E16" s="125">
        <f>IF(($C$14-E15)*E8&gt;E9,E9,($C$14-E15)*E8)</f>
        <v>0</v>
      </c>
    </row>
    <row r="17" spans="2:8" ht="18" customHeight="1">
      <c r="B17" s="47" t="s">
        <v>40</v>
      </c>
      <c r="C17" s="23">
        <f>SUM(C15:C16)</f>
        <v>0</v>
      </c>
      <c r="D17" s="23">
        <f>SUM(D15:D16)</f>
        <v>0</v>
      </c>
      <c r="E17" s="48">
        <f t="shared" ref="E17" si="0">SUM(E15:E16)</f>
        <v>0</v>
      </c>
    </row>
    <row r="18" spans="2:8" ht="9" customHeight="1">
      <c r="B18" s="46"/>
      <c r="C18" s="121"/>
      <c r="D18" s="121"/>
      <c r="E18" s="49"/>
    </row>
    <row r="19" spans="2:8" ht="21" customHeight="1">
      <c r="B19" s="50" t="s">
        <v>41</v>
      </c>
      <c r="C19" s="16">
        <f>C5+C17</f>
        <v>875.93999999999994</v>
      </c>
      <c r="D19" s="16">
        <f>D5+D17</f>
        <v>3172</v>
      </c>
      <c r="E19" s="51">
        <f>E5+E17</f>
        <v>6962.8</v>
      </c>
      <c r="H19" s="6"/>
    </row>
    <row r="20" spans="2:8" ht="9" customHeight="1">
      <c r="B20" s="46"/>
      <c r="C20" s="121"/>
      <c r="D20" s="121"/>
      <c r="E20" s="49"/>
    </row>
    <row r="21" spans="2:8" s="14" customFormat="1" ht="18" customHeight="1">
      <c r="B21" s="52" t="s">
        <v>42</v>
      </c>
      <c r="C21" s="18">
        <v>0</v>
      </c>
      <c r="D21" s="18">
        <v>1000</v>
      </c>
      <c r="E21" s="53">
        <v>2000</v>
      </c>
    </row>
    <row r="22" spans="2:8" ht="9" customHeight="1">
      <c r="B22" s="46"/>
      <c r="C22" s="121"/>
      <c r="D22" s="121"/>
      <c r="E22" s="49"/>
    </row>
    <row r="23" spans="2:8" ht="27" customHeight="1" thickBot="1">
      <c r="B23" s="54" t="s">
        <v>43</v>
      </c>
      <c r="C23" s="55">
        <f>C19-C21</f>
        <v>875.93999999999994</v>
      </c>
      <c r="D23" s="55">
        <f>D19-D21</f>
        <v>2172</v>
      </c>
      <c r="E23" s="56">
        <f>E19-E21</f>
        <v>4962.8</v>
      </c>
    </row>
    <row r="24" spans="2:8" ht="9" customHeight="1" thickBot="1">
      <c r="B24" s="21"/>
      <c r="C24" s="22"/>
      <c r="D24" s="22"/>
      <c r="E24" s="22"/>
    </row>
    <row r="25" spans="2:8" ht="18" customHeight="1">
      <c r="B25" s="42" t="s">
        <v>44</v>
      </c>
      <c r="C25" s="43"/>
      <c r="D25" s="43"/>
      <c r="E25" s="44"/>
    </row>
    <row r="26" spans="2:8" s="13" customFormat="1" ht="18" customHeight="1">
      <c r="B26" s="67" t="s">
        <v>45</v>
      </c>
      <c r="C26" s="126">
        <f>'Data Entry Sheet'!E13</f>
        <v>0</v>
      </c>
      <c r="D26" s="126">
        <f>'Data Entry Sheet'!F13</f>
        <v>0</v>
      </c>
      <c r="E26" s="68">
        <f>'Data Entry Sheet'!G13</f>
        <v>0</v>
      </c>
    </row>
    <row r="27" spans="2:8" s="13" customFormat="1" ht="18" customHeight="1">
      <c r="B27" s="67" t="s">
        <v>46</v>
      </c>
      <c r="C27" s="126">
        <f>'Data Entry Sheet'!H13</f>
        <v>0</v>
      </c>
      <c r="D27" s="126">
        <f>'Data Entry Sheet'!H13</f>
        <v>0</v>
      </c>
      <c r="E27" s="127">
        <f>'Data Entry Sheet'!H13</f>
        <v>0</v>
      </c>
    </row>
    <row r="28" spans="2:8" ht="18" customHeight="1">
      <c r="B28" s="52" t="s">
        <v>47</v>
      </c>
      <c r="C28" s="79">
        <f>SUM(C26:C27)</f>
        <v>0</v>
      </c>
      <c r="D28" s="79">
        <f>SUM(D26:D27)</f>
        <v>0</v>
      </c>
      <c r="E28" s="80">
        <f>SUM(E26:E27)</f>
        <v>0</v>
      </c>
      <c r="H28" s="3"/>
    </row>
    <row r="29" spans="2:8" ht="21" customHeight="1" thickBot="1">
      <c r="B29" s="54" t="s">
        <v>48</v>
      </c>
      <c r="C29" s="55">
        <f>C23+C28</f>
        <v>875.93999999999994</v>
      </c>
      <c r="D29" s="55">
        <f>D23+D28</f>
        <v>2172</v>
      </c>
      <c r="E29" s="56">
        <f>E23+E28</f>
        <v>4962.8</v>
      </c>
    </row>
    <row r="30" spans="2:8" ht="12.75" customHeight="1">
      <c r="B30" s="118"/>
      <c r="C30" s="118"/>
      <c r="D30" s="118"/>
      <c r="E30" s="118"/>
    </row>
    <row r="32" spans="2:8" ht="15">
      <c r="B32" s="71" t="s">
        <v>49</v>
      </c>
    </row>
    <row r="33" spans="2:5" ht="14.25">
      <c r="B33" s="74" t="s">
        <v>50</v>
      </c>
      <c r="C33" s="72"/>
      <c r="D33" s="72"/>
      <c r="E33" s="72"/>
    </row>
    <row r="34" spans="2:5" ht="15.75" customHeight="1">
      <c r="B34" s="75" t="s">
        <v>51</v>
      </c>
      <c r="C34" s="73"/>
      <c r="D34" s="73"/>
      <c r="E34" s="73"/>
    </row>
  </sheetData>
  <sheetProtection sheet="1" objects="1" scenarios="1"/>
  <mergeCells count="4">
    <mergeCell ref="B1:E1"/>
    <mergeCell ref="C14:E14"/>
    <mergeCell ref="B30:E30"/>
    <mergeCell ref="G2:K2"/>
  </mergeCells>
  <pageMargins left="0.25" right="0.25" top="0.5" bottom="0.5" header="0.25" footer="0.25"/>
  <pageSetup scale="8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f0ad73f-5b88-4915-a1a8-b0e7ea1a38ab">Plan Comparison Tool</Category>
    <Year xmlns="0f0ad73f-5b88-4915-a1a8-b0e7ea1a38ab">
      <Value>2025</Value>
    </Year>
    <Audience xmlns="0f0ad73f-5b88-4915-a1a8-b0e7ea1a38ab">Active</Audience>
    <Menu_x0020_Group xmlns="0f0ad73f-5b88-4915-a1a8-b0e7ea1a38ab">Enrollment</Menu_x0020_Group>
    <_dlc_DocId xmlns="01fd1424-2285-46c4-8409-2c5834805b3a">7MMK45M7N57X-275819410-838</_dlc_DocId>
    <_dlc_DocIdUrl xmlns="01fd1424-2285-46c4-8409-2c5834805b3a">
      <Url>https://lubrizol.sharepoint.com/sites/HR-Central-CM-BenCommDraftRev/_layouts/15/DocIdRedir.aspx?ID=7MMK45M7N57X-275819410-838</Url>
      <Description>7MMK45M7N57X-275819410-838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11B05C055BF14A9138605CB20FFCF9" ma:contentTypeVersion="15" ma:contentTypeDescription="Create a new document." ma:contentTypeScope="" ma:versionID="8c30db3a4777f60d778f998655c31546">
  <xsd:schema xmlns:xsd="http://www.w3.org/2001/XMLSchema" xmlns:xs="http://www.w3.org/2001/XMLSchema" xmlns:p="http://schemas.microsoft.com/office/2006/metadata/properties" xmlns:ns2="0f0ad73f-5b88-4915-a1a8-b0e7ea1a38ab" xmlns:ns3="01fd1424-2285-46c4-8409-2c5834805b3a" targetNamespace="http://schemas.microsoft.com/office/2006/metadata/properties" ma:root="true" ma:fieldsID="c2102907370ac67d0458d5d18158e135" ns2:_="" ns3:_="">
    <xsd:import namespace="0f0ad73f-5b88-4915-a1a8-b0e7ea1a38ab"/>
    <xsd:import namespace="01fd1424-2285-46c4-8409-2c5834805b3a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Audience" minOccurs="0"/>
                <xsd:element ref="ns2:Category" minOccurs="0"/>
                <xsd:element ref="ns2:Menu_x0020_Group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d73f-5b88-4915-a1a8-b0e7ea1a38ab" elementFormDefault="qualified">
    <xsd:import namespace="http://schemas.microsoft.com/office/2006/documentManagement/types"/>
    <xsd:import namespace="http://schemas.microsoft.com/office/infopath/2007/PartnerControls"/>
    <xsd:element name="Year" ma:index="4" nillable="true" ma:displayName="Year" ma:internalName="Yea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25"/>
                    <xsd:enumeration value="2024"/>
                    <xsd:enumeration value="2023"/>
                    <xsd:enumeration value="2022"/>
                    <xsd:enumeration value="2021"/>
                    <xsd:enumeration value="2020"/>
                    <xsd:enumeration value="2019"/>
                    <xsd:enumeration value="2018"/>
                    <xsd:enumeration value="2017"/>
                    <xsd:enumeration value="2016"/>
                  </xsd:restriction>
                </xsd:simpleType>
              </xsd:element>
            </xsd:sequence>
          </xsd:extension>
        </xsd:complexContent>
      </xsd:complexType>
    </xsd:element>
    <xsd:element name="Audience" ma:index="5" nillable="true" ma:displayName="Audience" ma:description="Use only for auto-generated pages" ma:format="RadioButtons" ma:internalName="Audience" ma:readOnly="false">
      <xsd:simpleType>
        <xsd:restriction base="dms:Choice">
          <xsd:enumeration value="Active"/>
          <xsd:enumeration value="Retiree"/>
          <xsd:enumeration value="NA"/>
        </xsd:restriction>
      </xsd:simpleType>
    </xsd:element>
    <xsd:element name="Category" ma:index="6" nillable="true" ma:displayName="Category" ma:description="Use only for auto-generated pages" ma:format="RadioButtons" ma:internalName="Category" ma:readOnly="false">
      <xsd:simpleType>
        <xsd:restriction base="dms:Choice">
          <xsd:enumeration value="Comparison of Benefits"/>
          <xsd:enumeration value="Employee Contributions"/>
          <xsd:enumeration value="Employee Resource Guides"/>
          <xsd:enumeration value="Summary Plan Descriptions"/>
          <xsd:enumeration value="Plan Comparison Tool"/>
          <xsd:enumeration value="Summary of Benefits and Coverage"/>
          <xsd:enumeration value="Enrollment Guides"/>
          <xsd:enumeration value="None"/>
        </xsd:restriction>
      </xsd:simpleType>
    </xsd:element>
    <xsd:element name="Menu_x0020_Group" ma:index="7" nillable="true" ma:displayName="Menu Group" ma:format="RadioButtons" ma:internalName="Menu_x0020_Group" ma:readOnly="false">
      <xsd:simpleType>
        <xsd:restriction base="dms:Choice">
          <xsd:enumeration value="Benefits Basics"/>
          <xsd:enumeration value="Enrollment"/>
          <xsd:enumeration value="Healthcare"/>
          <xsd:enumeration value="Life and Work Events"/>
          <xsd:enumeration value="Lubrizol Essentials"/>
          <xsd:enumeration value="Retirement"/>
          <xsd:enumeration value="Other Benefits"/>
          <xsd:enumeration value="Forms"/>
          <xsd:enumeration value="FAQs"/>
          <xsd:enumeration value="Contacts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d1424-2285-46c4-8409-2c5834805b3a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CBFCBB-DD4B-499F-9D96-7F098711D76D}"/>
</file>

<file path=customXml/itemProps2.xml><?xml version="1.0" encoding="utf-8"?>
<ds:datastoreItem xmlns:ds="http://schemas.openxmlformats.org/officeDocument/2006/customXml" ds:itemID="{46A1829B-7880-4EB2-96EA-4DD670640176}"/>
</file>

<file path=customXml/itemProps3.xml><?xml version="1.0" encoding="utf-8"?>
<ds:datastoreItem xmlns:ds="http://schemas.openxmlformats.org/officeDocument/2006/customXml" ds:itemID="{67F65288-28F8-4956-9083-10BD1D5F28C9}"/>
</file>

<file path=customXml/itemProps4.xml><?xml version="1.0" encoding="utf-8"?>
<ds:datastoreItem xmlns:ds="http://schemas.openxmlformats.org/officeDocument/2006/customXml" ds:itemID="{010C26F1-4F6B-458B-A7B4-507AC99E8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Lubrizol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Medical Plan Cost Comparison Tool</dc:title>
  <dc:subject/>
  <dc:creator>Tom Tercek</dc:creator>
  <cp:keywords/>
  <dc:description/>
  <cp:lastModifiedBy>Lowe, Emily</cp:lastModifiedBy>
  <cp:revision/>
  <dcterms:created xsi:type="dcterms:W3CDTF">2005-12-13T13:24:40Z</dcterms:created>
  <dcterms:modified xsi:type="dcterms:W3CDTF">2024-10-02T13:55:44Z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0x010100DC11B05C055BF14A9138605CB20FFCF9</vt:lpwstr>
  </property>
  <property fmtid="{D5CDD505-2E9C-101B-9397-08002B2CF9AE}" pid="3" name="_dlc_DocIdItemGuid">
    <vt:lpwstr>4e95545b-f299-4c03-afe9-893dbb6263d5</vt:lpwstr>
  </property>
</Properties>
</file>